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\Documents\"/>
    </mc:Choice>
  </mc:AlternateContent>
  <bookViews>
    <workbookView xWindow="0" yWindow="0" windowWidth="19200" windowHeight="7460"/>
  </bookViews>
  <sheets>
    <sheet name="Sheet1" sheetId="1" r:id="rId1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Sheet1!$Q$72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L17" i="1" s="1"/>
  <c r="K15" i="1"/>
  <c r="L15" i="1" s="1"/>
  <c r="L13" i="1"/>
  <c r="L12" i="1"/>
  <c r="L11" i="1"/>
  <c r="L10" i="1"/>
  <c r="L9" i="1"/>
  <c r="L8" i="1"/>
  <c r="L7" i="1"/>
  <c r="L6" i="1"/>
  <c r="L5" i="1"/>
  <c r="L4" i="1"/>
  <c r="L3" i="1"/>
  <c r="K3" i="1"/>
  <c r="K4" i="1"/>
  <c r="K5" i="1"/>
  <c r="K6" i="1"/>
  <c r="K7" i="1"/>
  <c r="K8" i="1"/>
  <c r="K9" i="1"/>
  <c r="K10" i="1"/>
  <c r="K11" i="1"/>
  <c r="K12" i="1"/>
  <c r="K13" i="1"/>
  <c r="K2" i="1"/>
  <c r="F17" i="1" l="1"/>
  <c r="F16" i="1"/>
  <c r="F15" i="1"/>
  <c r="F14" i="1"/>
  <c r="F4" i="1"/>
  <c r="F5" i="1"/>
  <c r="F6" i="1"/>
  <c r="F7" i="1"/>
  <c r="F8" i="1"/>
  <c r="F9" i="1"/>
  <c r="F10" i="1"/>
  <c r="F11" i="1"/>
  <c r="F12" i="1"/>
  <c r="F13" i="1"/>
  <c r="F3" i="1"/>
  <c r="D14" i="1"/>
  <c r="D15" i="1"/>
  <c r="D16" i="1"/>
  <c r="D17" i="1"/>
  <c r="E4" i="1"/>
  <c r="E5" i="1"/>
  <c r="E6" i="1"/>
  <c r="E7" i="1"/>
  <c r="E8" i="1"/>
  <c r="E9" i="1"/>
  <c r="E10" i="1"/>
  <c r="E11" i="1"/>
  <c r="E12" i="1"/>
  <c r="E13" i="1"/>
  <c r="E3" i="1"/>
  <c r="J17" i="1"/>
  <c r="I17" i="1"/>
  <c r="N16" i="1" l="1"/>
  <c r="M16" i="1" l="1"/>
  <c r="J4" i="1"/>
  <c r="J5" i="1"/>
  <c r="J6" i="1"/>
  <c r="J7" i="1"/>
  <c r="J8" i="1"/>
  <c r="J9" i="1"/>
  <c r="J10" i="1"/>
  <c r="J11" i="1"/>
  <c r="J12" i="1"/>
  <c r="J13" i="1"/>
  <c r="J3" i="1"/>
  <c r="N3" i="1"/>
  <c r="N5" i="1"/>
  <c r="N6" i="1"/>
  <c r="N7" i="1"/>
  <c r="N8" i="1"/>
  <c r="N9" i="1"/>
  <c r="N10" i="1"/>
  <c r="N11" i="1"/>
  <c r="N12" i="1"/>
  <c r="N4" i="1"/>
  <c r="C17" i="1" l="1"/>
  <c r="C16" i="1"/>
  <c r="C14" i="1"/>
  <c r="M14" i="1"/>
  <c r="N14" i="1" s="1"/>
  <c r="I15" i="1"/>
  <c r="J15" i="1" s="1"/>
  <c r="C15" i="1"/>
  <c r="E15" i="1" l="1"/>
  <c r="E14" i="1"/>
  <c r="E17" i="1"/>
  <c r="E16" i="1"/>
</calcChain>
</file>

<file path=xl/sharedStrings.xml><?xml version="1.0" encoding="utf-8"?>
<sst xmlns="http://schemas.openxmlformats.org/spreadsheetml/2006/main" count="20" uniqueCount="20">
  <si>
    <t>Year</t>
  </si>
  <si>
    <t>2010-2015</t>
  </si>
  <si>
    <t>Population</t>
  </si>
  <si>
    <t>PEPANNRES (ACS not available for 2015)</t>
  </si>
  <si>
    <t>2010-2014</t>
  </si>
  <si>
    <t>2005-2014</t>
  </si>
  <si>
    <t>2005-2015</t>
  </si>
  <si>
    <t>PSRC QCEW  http://www.psrc.org/data/employment/covered-emp</t>
  </si>
  <si>
    <t>PEPANNRES July 1st estimate (ACS not available for 2015)</t>
  </si>
  <si>
    <t>Vintage 2009 Census Annual Estimate of Resident Population (same as Google)</t>
  </si>
  <si>
    <t>Net Population a day</t>
  </si>
  <si>
    <t>^2015-2004 population so that a similar 11 years of population change can be compared to 11 years of net housing production</t>
  </si>
  <si>
    <t>http://www.seattle.gov/dpd/cs/groups/pan/@pan/documents/web_informational/p2473573.pdf</t>
  </si>
  <si>
    <t>New Residential Units</t>
  </si>
  <si>
    <t>Demod residential units</t>
  </si>
  <si>
    <t>Net Jobs a day</t>
  </si>
  <si>
    <t>Households (2.06 people per household)</t>
  </si>
  <si>
    <t>Net Households a day</t>
  </si>
  <si>
    <t>Net Housing Units a day</t>
  </si>
  <si>
    <t>Net Housing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</si>
</sst>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6"/>
      <color rgb="FF4E4B47"/>
      <name val="Arial"/>
      <family val="2"/>
    </font>
    <font>
      <sz val="10"/>
      <name val="Arial"/>
      <family val="2"/>
    </font>
    <font>
      <sz val="8"/>
      <color indexed="8"/>
      <name val="Tahoma"/>
      <family val="2"/>
    </font>
    <font>
      <sz val="10"/>
      <name val="MS Sans Serif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164" fontId="3" fillId="0" borderId="1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right" wrapText="1"/>
    </xf>
    <xf numFmtId="3" fontId="2" fillId="0" borderId="2" xfId="4" quotePrefix="1" applyNumberFormat="1" applyFont="1" applyBorder="1" applyAlignment="1" applyProtection="1">
      <alignment horizontal="right" wrapText="1"/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1" fontId="0" fillId="0" borderId="7" xfId="0" applyNumberFormat="1" applyBorder="1"/>
    <xf numFmtId="165" fontId="0" fillId="2" borderId="7" xfId="0" applyNumberFormat="1" applyFill="1" applyBorder="1"/>
    <xf numFmtId="1" fontId="0" fillId="4" borderId="7" xfId="0" applyNumberFormat="1" applyFill="1" applyBorder="1"/>
    <xf numFmtId="1" fontId="0" fillId="0" borderId="7" xfId="0" applyNumberFormat="1" applyFill="1" applyBorder="1"/>
    <xf numFmtId="0" fontId="0" fillId="0" borderId="8" xfId="0" applyBorder="1"/>
    <xf numFmtId="0" fontId="0" fillId="0" borderId="9" xfId="0" applyBorder="1"/>
    <xf numFmtId="165" fontId="0" fillId="5" borderId="10" xfId="0" applyNumberFormat="1" applyFill="1" applyBorder="1"/>
    <xf numFmtId="0" fontId="1" fillId="0" borderId="3" xfId="0" applyFont="1" applyBorder="1"/>
    <xf numFmtId="0" fontId="1" fillId="0" borderId="6" xfId="0" applyFont="1" applyBorder="1"/>
    <xf numFmtId="3" fontId="0" fillId="0" borderId="7" xfId="0" applyNumberFormat="1" applyBorder="1"/>
    <xf numFmtId="3" fontId="0" fillId="0" borderId="9" xfId="0" applyNumberFormat="1" applyBorder="1"/>
    <xf numFmtId="165" fontId="0" fillId="3" borderId="10" xfId="0" applyNumberFormat="1" applyFill="1" applyBorder="1"/>
    <xf numFmtId="164" fontId="3" fillId="0" borderId="11" xfId="2" applyNumberFormat="1" applyFont="1" applyFill="1" applyBorder="1" applyAlignment="1">
      <alignment horizontal="right" wrapText="1"/>
    </xf>
    <xf numFmtId="164" fontId="0" fillId="0" borderId="6" xfId="0" applyNumberFormat="1" applyBorder="1"/>
    <xf numFmtId="164" fontId="0" fillId="0" borderId="8" xfId="0" applyNumberFormat="1" applyBorder="1"/>
    <xf numFmtId="0" fontId="0" fillId="0" borderId="0" xfId="0" applyFill="1" applyBorder="1"/>
    <xf numFmtId="0" fontId="0" fillId="2" borderId="4" xfId="0" applyFill="1" applyBorder="1"/>
    <xf numFmtId="164" fontId="0" fillId="0" borderId="0" xfId="5" applyNumberFormat="1" applyFont="1" applyBorder="1"/>
    <xf numFmtId="164" fontId="0" fillId="2" borderId="0" xfId="5" applyNumberFormat="1" applyFont="1" applyFill="1" applyBorder="1"/>
    <xf numFmtId="164" fontId="0" fillId="3" borderId="9" xfId="5" applyNumberFormat="1" applyFont="1" applyFill="1" applyBorder="1"/>
  </cellXfs>
  <cellStyles count="6">
    <cellStyle name="Comma" xfId="5" builtinId="3"/>
    <cellStyle name="Comma 2" xfId="2"/>
    <cellStyle name="Normal" xfId="0" builtinId="0"/>
    <cellStyle name="Normal 2" xfId="3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="1">
                <a:latin typeface="Arial" panose="020B0604020202020204" pitchFamily="34" charset="0"/>
                <a:cs typeface="Arial" panose="020B0604020202020204" pitchFamily="34" charset="0"/>
              </a:rPr>
              <a:t>Housing</a:t>
            </a:r>
            <a:r>
              <a:rPr lang="en-US" sz="2000" b="1" baseline="0">
                <a:latin typeface="Arial" panose="020B0604020202020204" pitchFamily="34" charset="0"/>
                <a:cs typeface="Arial" panose="020B0604020202020204" pitchFamily="34" charset="0"/>
              </a:rPr>
              <a:t> shortage from regulation or normal lag in construction (2005-2015)?</a:t>
            </a:r>
            <a:endParaRPr lang="en-US" sz="2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Sheet1!$L$1</c:f>
              <c:strCache>
                <c:ptCount val="1"/>
                <c:pt idx="0">
                  <c:v>Net Households a day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Sheet1!$A$3:$A$13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Sheet1!$L$3:$L$13</c:f>
              <c:numCache>
                <c:formatCode>#,##0</c:formatCode>
                <c:ptCount val="11"/>
                <c:pt idx="0">
                  <c:v>5.4196036707010276</c:v>
                </c:pt>
                <c:pt idx="1">
                  <c:v>10.428248437292147</c:v>
                </c:pt>
                <c:pt idx="2">
                  <c:v>12.993749168772435</c:v>
                </c:pt>
                <c:pt idx="3">
                  <c:v>13.681340603803744</c:v>
                </c:pt>
                <c:pt idx="4">
                  <c:v>18.211198297645961</c:v>
                </c:pt>
                <c:pt idx="5">
                  <c:v>-8.3042957840138119</c:v>
                </c:pt>
                <c:pt idx="6">
                  <c:v>15.921000132996314</c:v>
                </c:pt>
                <c:pt idx="7">
                  <c:v>17.511637185795923</c:v>
                </c:pt>
                <c:pt idx="8">
                  <c:v>24.194706742918079</c:v>
                </c:pt>
                <c:pt idx="9">
                  <c:v>20.480117036839978</c:v>
                </c:pt>
                <c:pt idx="10">
                  <c:v>20.400319191381776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13-40BF-A8FA-1A1E088FCEAE}"/>
            </c:ext>
          </c:extLst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Net Housing Units a day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Sheet1!$A$3:$A$13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Sheet1!$F$3:$F$13</c:f>
              <c:numCache>
                <c:formatCode>0</c:formatCode>
                <c:ptCount val="11"/>
                <c:pt idx="0">
                  <c:v>8.5424657534246577</c:v>
                </c:pt>
                <c:pt idx="1">
                  <c:v>7.8931506849315065</c:v>
                </c:pt>
                <c:pt idx="2">
                  <c:v>9.9972602739726035</c:v>
                </c:pt>
                <c:pt idx="3">
                  <c:v>10.827397260273973</c:v>
                </c:pt>
                <c:pt idx="4">
                  <c:v>19.158904109589042</c:v>
                </c:pt>
                <c:pt idx="5">
                  <c:v>9.956164383561644</c:v>
                </c:pt>
                <c:pt idx="6">
                  <c:v>5.8520547945205479</c:v>
                </c:pt>
                <c:pt idx="7">
                  <c:v>7.3287671232876717</c:v>
                </c:pt>
                <c:pt idx="8">
                  <c:v>17.216438356164385</c:v>
                </c:pt>
                <c:pt idx="9">
                  <c:v>20.356164383561644</c:v>
                </c:pt>
                <c:pt idx="10">
                  <c:v>18.449315068493149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3-40BF-A8FA-1A1E088FCEAE}"/>
            </c:ext>
          </c:extLst>
        </c:ser>
        <c:ser>
          <c:idx val="7"/>
          <c:order val="2"/>
          <c:tx>
            <c:strRef>
              <c:f>Sheet1!$N$1</c:f>
              <c:strCache>
                <c:ptCount val="1"/>
                <c:pt idx="0">
                  <c:v>Net Jobs a day</c:v>
                </c:pt>
              </c:strCache>
            </c:strRef>
          </c:tx>
          <c:spPr>
            <a:solidFill>
              <a:schemeClr val="accent2">
                <a:alpha val="18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3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93-4C73-9154-D2E3C65FDF5C}"/>
                </c:ext>
              </c:extLst>
            </c:dLbl>
            <c:dLbl>
              <c:idx val="4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93-4C73-9154-D2E3C65FDF5C}"/>
                </c:ext>
              </c:extLst>
            </c:dLbl>
            <c:dLbl>
              <c:idx val="5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93-4C73-9154-D2E3C65FDF5C}"/>
                </c:ext>
              </c:extLst>
            </c:dLbl>
            <c:dLbl>
              <c:idx val="8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93-4C73-9154-D2E3C65FDF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Sheet1!$A$3:$A$13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Sheet1!$N$3:$N$13</c:f>
              <c:numCache>
                <c:formatCode>0</c:formatCode>
                <c:ptCount val="11"/>
                <c:pt idx="0">
                  <c:v>21.509589041095889</c:v>
                </c:pt>
                <c:pt idx="1">
                  <c:v>17.12876712328767</c:v>
                </c:pt>
                <c:pt idx="2">
                  <c:v>21.013698630136986</c:v>
                </c:pt>
                <c:pt idx="3">
                  <c:v>51.221917808219175</c:v>
                </c:pt>
                <c:pt idx="4">
                  <c:v>-65.115068493150687</c:v>
                </c:pt>
                <c:pt idx="5">
                  <c:v>-28.205479452054796</c:v>
                </c:pt>
                <c:pt idx="6">
                  <c:v>29.961643835616439</c:v>
                </c:pt>
                <c:pt idx="7">
                  <c:v>25.745205479452054</c:v>
                </c:pt>
                <c:pt idx="8">
                  <c:v>54.167123287671231</c:v>
                </c:pt>
                <c:pt idx="9">
                  <c:v>31.838356164383562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13-40BF-A8FA-1A1E088FC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09067040"/>
        <c:axId val="507778376"/>
      </c:barChart>
      <c:dateAx>
        <c:axId val="50906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  <a:alpha val="76000"/>
              </a:schemeClr>
            </a:solidFill>
            <a:round/>
          </a:ln>
          <a:effectLst>
            <a:softEdge rad="0"/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7778376"/>
        <c:crosses val="autoZero"/>
        <c:auto val="0"/>
        <c:lblOffset val="100"/>
        <c:baseTimeUnit val="days"/>
      </c:dateAx>
      <c:valAx>
        <c:axId val="507778376"/>
        <c:scaling>
          <c:orientation val="minMax"/>
          <c:max val="35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90670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301626</xdr:colOff>
      <xdr:row>20</xdr:row>
      <xdr:rowOff>156987</xdr:rowOff>
    </xdr:from>
    <xdr:to>
      <xdr:col>9</xdr:col>
      <xdr:colOff>504473</xdr:colOff>
      <xdr:row>42</xdr:row>
      <xdr:rowOff>162631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13" zoomScale="80" zoomScaleNormal="80" workbookViewId="0">
      <selection activeCell="O29" sqref="O29"/>
    </sheetView>
  </sheetViews>
  <sheetFormatPr defaultRowHeight="14.5" x14ac:dyDescent="0.35"/>
  <cols>
    <col min="1" max="2" width="10.453125" customWidth="1"/>
    <col min="3" max="5" width="20.54296875" customWidth="1"/>
    <col min="6" max="6" width="20.453125" customWidth="1"/>
    <col min="11" max="11" width="11.36328125" bestFit="1" customWidth="1"/>
    <col min="14" max="14" width="10" bestFit="1" customWidth="1"/>
  </cols>
  <sheetData>
    <row r="1" spans="1:14" x14ac:dyDescent="0.35">
      <c r="A1" t="s">
        <v>0</v>
      </c>
      <c r="B1" s="4"/>
      <c r="C1" s="5" t="s">
        <v>13</v>
      </c>
      <c r="D1" s="5" t="s">
        <v>14</v>
      </c>
      <c r="E1" s="5" t="s">
        <v>19</v>
      </c>
      <c r="F1" s="6" t="s">
        <v>18</v>
      </c>
      <c r="H1" s="17"/>
      <c r="I1" s="5" t="s">
        <v>2</v>
      </c>
      <c r="J1" s="6" t="s">
        <v>10</v>
      </c>
      <c r="K1" s="26" t="s">
        <v>16</v>
      </c>
      <c r="L1" s="26" t="s">
        <v>17</v>
      </c>
      <c r="M1" s="4" t="s">
        <v>7</v>
      </c>
      <c r="N1" s="6" t="s">
        <v>15</v>
      </c>
    </row>
    <row r="2" spans="1:14" x14ac:dyDescent="0.35">
      <c r="A2">
        <v>2004</v>
      </c>
      <c r="B2" s="7" t="s">
        <v>12</v>
      </c>
      <c r="C2" s="8"/>
      <c r="D2" s="8"/>
      <c r="E2" s="8"/>
      <c r="F2" s="9"/>
      <c r="H2" s="18" t="s">
        <v>9</v>
      </c>
      <c r="I2" s="3">
        <v>570961</v>
      </c>
      <c r="J2" s="9"/>
      <c r="K2" s="27">
        <f>I2/2.06</f>
        <v>277165.53398058249</v>
      </c>
      <c r="L2" s="8"/>
      <c r="M2" s="7">
        <v>456578</v>
      </c>
      <c r="N2" s="9"/>
    </row>
    <row r="3" spans="1:14" x14ac:dyDescent="0.35">
      <c r="A3">
        <v>2005</v>
      </c>
      <c r="B3" s="7"/>
      <c r="C3" s="8">
        <v>3669</v>
      </c>
      <c r="D3" s="8">
        <v>551</v>
      </c>
      <c r="E3" s="8">
        <f>C3-D3</f>
        <v>3118</v>
      </c>
      <c r="F3" s="10">
        <f>E3/365</f>
        <v>8.5424657534246577</v>
      </c>
      <c r="H3" s="7"/>
      <c r="I3" s="3">
        <v>575036</v>
      </c>
      <c r="J3" s="19">
        <f>(I3-I2)/365</f>
        <v>11.164383561643836</v>
      </c>
      <c r="K3" s="27">
        <f t="shared" ref="K3:K13" si="0">I3/2.06</f>
        <v>279143.68932038837</v>
      </c>
      <c r="L3" s="19">
        <f>(K3-K2)/365</f>
        <v>5.4196036707010276</v>
      </c>
      <c r="M3" s="22">
        <v>464429</v>
      </c>
      <c r="N3" s="10">
        <f>(M3-M2)/365</f>
        <v>21.509589041095889</v>
      </c>
    </row>
    <row r="4" spans="1:14" x14ac:dyDescent="0.35">
      <c r="A4">
        <v>2006</v>
      </c>
      <c r="B4" s="7"/>
      <c r="C4" s="8">
        <v>3456</v>
      </c>
      <c r="D4" s="8">
        <v>575</v>
      </c>
      <c r="E4" s="8">
        <f t="shared" ref="E4:E17" si="1">C4-D4</f>
        <v>2881</v>
      </c>
      <c r="F4" s="10">
        <f t="shared" ref="F4:F13" si="2">E4/365</f>
        <v>7.8931506849315065</v>
      </c>
      <c r="H4" s="7"/>
      <c r="I4" s="3">
        <v>582877</v>
      </c>
      <c r="J4" s="19">
        <f t="shared" ref="J4:L13" si="3">(I4-I3)/365</f>
        <v>21.482191780821918</v>
      </c>
      <c r="K4" s="27">
        <f t="shared" si="0"/>
        <v>282950</v>
      </c>
      <c r="L4" s="19">
        <f t="shared" si="3"/>
        <v>10.428248437292147</v>
      </c>
      <c r="M4" s="7">
        <v>470681</v>
      </c>
      <c r="N4" s="10">
        <f>(M4-M3)/365</f>
        <v>17.12876712328767</v>
      </c>
    </row>
    <row r="5" spans="1:14" x14ac:dyDescent="0.35">
      <c r="A5">
        <v>2007</v>
      </c>
      <c r="B5" s="7"/>
      <c r="C5" s="8">
        <v>4531</v>
      </c>
      <c r="D5" s="8">
        <v>882</v>
      </c>
      <c r="E5" s="8">
        <f t="shared" si="1"/>
        <v>3649</v>
      </c>
      <c r="F5" s="10">
        <f t="shared" si="2"/>
        <v>9.9972602739726035</v>
      </c>
      <c r="H5" s="7"/>
      <c r="I5" s="3">
        <v>592647</v>
      </c>
      <c r="J5" s="19">
        <f t="shared" si="3"/>
        <v>26.767123287671232</v>
      </c>
      <c r="K5" s="27">
        <f t="shared" si="0"/>
        <v>287692.71844660194</v>
      </c>
      <c r="L5" s="19">
        <f t="shared" si="3"/>
        <v>12.993749168772435</v>
      </c>
      <c r="M5" s="7">
        <v>478351</v>
      </c>
      <c r="N5" s="10">
        <f t="shared" ref="N5:N12" si="4">(M5-M4)/365</f>
        <v>21.013698630136986</v>
      </c>
    </row>
    <row r="6" spans="1:14" x14ac:dyDescent="0.35">
      <c r="A6">
        <v>2008</v>
      </c>
      <c r="B6" s="7"/>
      <c r="C6" s="8">
        <v>4937</v>
      </c>
      <c r="D6" s="25">
        <v>985</v>
      </c>
      <c r="E6" s="8">
        <f t="shared" si="1"/>
        <v>3952</v>
      </c>
      <c r="F6" s="10">
        <f t="shared" si="2"/>
        <v>10.827397260273973</v>
      </c>
      <c r="H6" s="7"/>
      <c r="I6" s="3">
        <v>602934</v>
      </c>
      <c r="J6" s="19">
        <f t="shared" si="3"/>
        <v>28.183561643835617</v>
      </c>
      <c r="K6" s="27">
        <f t="shared" si="0"/>
        <v>292686.40776699031</v>
      </c>
      <c r="L6" s="19">
        <f t="shared" si="3"/>
        <v>13.681340603803744</v>
      </c>
      <c r="M6" s="7">
        <v>497047</v>
      </c>
      <c r="N6" s="10">
        <f t="shared" si="4"/>
        <v>51.221917808219175</v>
      </c>
    </row>
    <row r="7" spans="1:14" x14ac:dyDescent="0.35">
      <c r="A7">
        <v>2009</v>
      </c>
      <c r="B7" s="7"/>
      <c r="C7" s="8">
        <v>7334</v>
      </c>
      <c r="D7" s="25">
        <v>341</v>
      </c>
      <c r="E7" s="8">
        <f t="shared" si="1"/>
        <v>6993</v>
      </c>
      <c r="F7" s="10">
        <f t="shared" si="2"/>
        <v>19.158904109589042</v>
      </c>
      <c r="H7" s="7"/>
      <c r="I7" s="3">
        <v>616627</v>
      </c>
      <c r="J7" s="19">
        <f t="shared" si="3"/>
        <v>37.515068493150686</v>
      </c>
      <c r="K7" s="27">
        <f t="shared" si="0"/>
        <v>299333.49514563108</v>
      </c>
      <c r="L7" s="19">
        <f t="shared" si="3"/>
        <v>18.211198297645961</v>
      </c>
      <c r="M7" s="7">
        <v>473280</v>
      </c>
      <c r="N7" s="10">
        <f t="shared" si="4"/>
        <v>-65.115068493150687</v>
      </c>
    </row>
    <row r="8" spans="1:14" x14ac:dyDescent="0.35">
      <c r="A8">
        <v>2010</v>
      </c>
      <c r="B8" s="7"/>
      <c r="C8" s="8">
        <v>3943</v>
      </c>
      <c r="D8" s="25">
        <v>309</v>
      </c>
      <c r="E8" s="8">
        <f t="shared" si="1"/>
        <v>3634</v>
      </c>
      <c r="F8" s="10">
        <f t="shared" si="2"/>
        <v>9.956164383561644</v>
      </c>
      <c r="H8" s="18" t="s">
        <v>3</v>
      </c>
      <c r="I8" s="8">
        <v>610383</v>
      </c>
      <c r="J8" s="19">
        <f t="shared" si="3"/>
        <v>-17.106849315068494</v>
      </c>
      <c r="K8" s="27">
        <f t="shared" si="0"/>
        <v>296302.42718446604</v>
      </c>
      <c r="L8" s="19">
        <f t="shared" si="3"/>
        <v>-8.3042957840138119</v>
      </c>
      <c r="M8" s="2">
        <v>462985</v>
      </c>
      <c r="N8" s="10">
        <f t="shared" si="4"/>
        <v>-28.205479452054796</v>
      </c>
    </row>
    <row r="9" spans="1:14" x14ac:dyDescent="0.35">
      <c r="A9">
        <v>2011</v>
      </c>
      <c r="B9" s="7"/>
      <c r="C9" s="8">
        <v>2305</v>
      </c>
      <c r="D9" s="25">
        <v>169</v>
      </c>
      <c r="E9" s="8">
        <f t="shared" si="1"/>
        <v>2136</v>
      </c>
      <c r="F9" s="10">
        <f t="shared" si="2"/>
        <v>5.8520547945205479</v>
      </c>
      <c r="H9" s="7"/>
      <c r="I9" s="8">
        <v>622354</v>
      </c>
      <c r="J9" s="19">
        <f t="shared" si="3"/>
        <v>32.797260273972604</v>
      </c>
      <c r="K9" s="27">
        <f t="shared" si="0"/>
        <v>302113.59223300969</v>
      </c>
      <c r="L9" s="19">
        <f t="shared" si="3"/>
        <v>15.921000132996314</v>
      </c>
      <c r="M9" s="7">
        <v>473921</v>
      </c>
      <c r="N9" s="10">
        <f t="shared" si="4"/>
        <v>29.961643835616439</v>
      </c>
    </row>
    <row r="10" spans="1:14" x14ac:dyDescent="0.35">
      <c r="A10">
        <v>2012</v>
      </c>
      <c r="B10" s="7"/>
      <c r="C10" s="8">
        <v>3252</v>
      </c>
      <c r="D10" s="25">
        <v>577</v>
      </c>
      <c r="E10" s="8">
        <f t="shared" si="1"/>
        <v>2675</v>
      </c>
      <c r="F10" s="10">
        <f t="shared" si="2"/>
        <v>7.3287671232876717</v>
      </c>
      <c r="H10" s="7"/>
      <c r="I10" s="8">
        <v>635521</v>
      </c>
      <c r="J10" s="19">
        <f t="shared" si="3"/>
        <v>36.073972602739723</v>
      </c>
      <c r="K10" s="27">
        <f t="shared" si="0"/>
        <v>308505.33980582521</v>
      </c>
      <c r="L10" s="19">
        <f t="shared" si="3"/>
        <v>17.511637185795923</v>
      </c>
      <c r="M10" s="7">
        <v>483318</v>
      </c>
      <c r="N10" s="10">
        <f t="shared" si="4"/>
        <v>25.745205479452054</v>
      </c>
    </row>
    <row r="11" spans="1:14" x14ac:dyDescent="0.35">
      <c r="A11">
        <v>2013</v>
      </c>
      <c r="B11" s="7"/>
      <c r="C11" s="8">
        <v>6621</v>
      </c>
      <c r="D11" s="25">
        <v>337</v>
      </c>
      <c r="E11" s="8">
        <f t="shared" si="1"/>
        <v>6284</v>
      </c>
      <c r="F11" s="10">
        <f t="shared" si="2"/>
        <v>17.216438356164385</v>
      </c>
      <c r="H11" s="7"/>
      <c r="I11" s="8">
        <v>653713</v>
      </c>
      <c r="J11" s="19">
        <f t="shared" si="3"/>
        <v>49.841095890410962</v>
      </c>
      <c r="K11" s="27">
        <f t="shared" si="0"/>
        <v>317336.40776699031</v>
      </c>
      <c r="L11" s="19">
        <f t="shared" si="3"/>
        <v>24.194706742918079</v>
      </c>
      <c r="M11" s="7">
        <v>503089</v>
      </c>
      <c r="N11" s="10">
        <f t="shared" si="4"/>
        <v>54.167123287671231</v>
      </c>
    </row>
    <row r="12" spans="1:14" x14ac:dyDescent="0.35">
      <c r="A12">
        <v>2014</v>
      </c>
      <c r="B12" s="7"/>
      <c r="C12" s="8">
        <v>8190</v>
      </c>
      <c r="D12" s="25">
        <v>760</v>
      </c>
      <c r="E12" s="8">
        <f t="shared" si="1"/>
        <v>7430</v>
      </c>
      <c r="F12" s="10">
        <f t="shared" si="2"/>
        <v>20.356164383561644</v>
      </c>
      <c r="H12" s="7"/>
      <c r="I12" s="8">
        <v>669112</v>
      </c>
      <c r="J12" s="19">
        <f t="shared" si="3"/>
        <v>42.18904109589041</v>
      </c>
      <c r="K12" s="27">
        <f t="shared" si="0"/>
        <v>324811.6504854369</v>
      </c>
      <c r="L12" s="19">
        <f t="shared" si="3"/>
        <v>20.480117036839978</v>
      </c>
      <c r="M12" s="1">
        <v>514710</v>
      </c>
      <c r="N12" s="10">
        <f t="shared" si="4"/>
        <v>31.838356164383562</v>
      </c>
    </row>
    <row r="13" spans="1:14" x14ac:dyDescent="0.35">
      <c r="A13">
        <v>2015</v>
      </c>
      <c r="B13" s="7"/>
      <c r="C13" s="8">
        <v>7324</v>
      </c>
      <c r="D13" s="25">
        <v>590</v>
      </c>
      <c r="E13" s="8">
        <f t="shared" si="1"/>
        <v>6734</v>
      </c>
      <c r="F13" s="10">
        <f t="shared" si="2"/>
        <v>18.449315068493149</v>
      </c>
      <c r="H13" s="18" t="s">
        <v>8</v>
      </c>
      <c r="I13" s="8">
        <v>684451</v>
      </c>
      <c r="J13" s="19">
        <f t="shared" si="3"/>
        <v>42.024657534246572</v>
      </c>
      <c r="K13" s="27">
        <f t="shared" si="0"/>
        <v>332257.76699029125</v>
      </c>
      <c r="L13" s="19">
        <f t="shared" si="3"/>
        <v>20.400319191381776</v>
      </c>
      <c r="M13" s="7"/>
      <c r="N13" s="9"/>
    </row>
    <row r="14" spans="1:14" x14ac:dyDescent="0.35">
      <c r="A14" t="s">
        <v>4</v>
      </c>
      <c r="B14" s="7"/>
      <c r="C14" s="8">
        <f>SUM(C8:C12)</f>
        <v>24311</v>
      </c>
      <c r="D14" s="8">
        <f>SUM(D8:D12)</f>
        <v>2152</v>
      </c>
      <c r="E14" s="8">
        <f t="shared" si="1"/>
        <v>22159</v>
      </c>
      <c r="F14" s="11">
        <f>E14/(365*5)</f>
        <v>12.141917808219178</v>
      </c>
      <c r="H14" s="7"/>
      <c r="I14" s="8"/>
      <c r="J14" s="9"/>
      <c r="K14" s="27"/>
      <c r="L14" s="8"/>
      <c r="M14" s="23">
        <f>M12-M8</f>
        <v>51725</v>
      </c>
      <c r="N14" s="11">
        <f>M14/(365*4)</f>
        <v>35.428082191780824</v>
      </c>
    </row>
    <row r="15" spans="1:14" x14ac:dyDescent="0.35">
      <c r="A15" t="s">
        <v>1</v>
      </c>
      <c r="B15" s="7"/>
      <c r="C15" s="8">
        <f>SUM(C8:C13)</f>
        <v>31635</v>
      </c>
      <c r="D15" s="8">
        <f>SUM(D8:D13)</f>
        <v>2742</v>
      </c>
      <c r="E15" s="8">
        <f t="shared" si="1"/>
        <v>28893</v>
      </c>
      <c r="F15" s="12">
        <f>E15/(365*6)</f>
        <v>13.193150684931506</v>
      </c>
      <c r="H15" s="7"/>
      <c r="I15" s="8">
        <f>I13-I8</f>
        <v>74068</v>
      </c>
      <c r="J15" s="11">
        <f>I15/(365*5)</f>
        <v>40.585205479452057</v>
      </c>
      <c r="K15" s="28">
        <f>K13-K8</f>
        <v>35955.339805825206</v>
      </c>
      <c r="L15" s="11">
        <f>K15/(365*5)</f>
        <v>19.701556057986416</v>
      </c>
      <c r="M15" s="7"/>
      <c r="N15" s="9"/>
    </row>
    <row r="16" spans="1:14" x14ac:dyDescent="0.35">
      <c r="A16" t="s">
        <v>5</v>
      </c>
      <c r="B16" s="7"/>
      <c r="C16" s="8">
        <f>SUM(C3:C12)</f>
        <v>48238</v>
      </c>
      <c r="D16" s="8">
        <f>SUM(D3:D12)</f>
        <v>5486</v>
      </c>
      <c r="E16" s="8">
        <f t="shared" si="1"/>
        <v>42752</v>
      </c>
      <c r="F16" s="13">
        <f>E16/(365*10)</f>
        <v>11.712876712328766</v>
      </c>
      <c r="H16" s="7"/>
      <c r="I16" s="8"/>
      <c r="J16" s="9"/>
      <c r="K16" s="27"/>
      <c r="L16" s="9"/>
      <c r="M16" s="24">
        <f>M12-M2</f>
        <v>58132</v>
      </c>
      <c r="N16" s="21">
        <f>M16/(365*10)</f>
        <v>15.926575342465753</v>
      </c>
    </row>
    <row r="17" spans="1:12" x14ac:dyDescent="0.35">
      <c r="A17" t="s">
        <v>6</v>
      </c>
      <c r="B17" s="14"/>
      <c r="C17" s="15">
        <f>SUM(C3:C13)</f>
        <v>55562</v>
      </c>
      <c r="D17" s="15">
        <f>SUM(D3:D13)</f>
        <v>6076</v>
      </c>
      <c r="E17" s="8">
        <f t="shared" si="1"/>
        <v>49486</v>
      </c>
      <c r="F17" s="16">
        <f>E17/(365*11)</f>
        <v>12.325280199252802</v>
      </c>
      <c r="H17" s="14"/>
      <c r="I17" s="20">
        <f>I13-I2</f>
        <v>113490</v>
      </c>
      <c r="J17" s="21">
        <f>I17/(365*11)</f>
        <v>28.266500622665006</v>
      </c>
      <c r="K17" s="29">
        <f>K13-K2</f>
        <v>55092.233009708754</v>
      </c>
      <c r="L17" s="21">
        <f>K17/(365*11)</f>
        <v>13.721602244012143</v>
      </c>
    </row>
    <row r="18" spans="1:12" x14ac:dyDescent="0.35">
      <c r="I18" t="s">
        <v>11</v>
      </c>
    </row>
  </sheetData>
  <pageMargins left="0.7" right="0.7" top="0.75" bottom="0.75" header="0.3" footer="0.3"/>
  <pageSetup orientation="portrait" horizontalDpi="0" verticalDpi="0" r:id="rId1"/>
  <ignoredErrors>
    <ignoredError sqref="C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2016-06-24T04:27:15Z</dcterms:created>
  <dcterms:modified xsi:type="dcterms:W3CDTF">2016-11-05T03:54:52Z</dcterms:modified>
</cp:coreProperties>
</file>